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\Documents\Expectations Investing 2.0\Charts\"/>
    </mc:Choice>
  </mc:AlternateContent>
  <xr:revisionPtr revIDLastSave="0" documentId="13_ncr:40009_{E070A8FF-2BB9-459F-AF6B-1D7874F9011B}" xr6:coauthVersionLast="47" xr6:coauthVersionMax="47" xr10:uidLastSave="{00000000-0000-0000-0000-000000000000}"/>
  <bookViews>
    <workbookView xWindow="-120" yWindow="-120" windowWidth="29040" windowHeight="17640" activeTab="1"/>
  </bookViews>
  <sheets>
    <sheet name="Inputs" sheetId="1" r:id="rId1"/>
    <sheet name="Tutorial 6" sheetId="3" r:id="rId2"/>
    <sheet name="Cash Tax Rate" sheetId="2" r:id="rId3"/>
  </sheets>
  <definedNames>
    <definedName name="_xlnm.Print_Area" localSheetId="2">'Cash Tax Rate'!$A$3:$I$18</definedName>
    <definedName name="_xlnm.Print_Area" localSheetId="0">Inputs!$B$2:$H$32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2" l="1"/>
  <c r="I12" i="2"/>
  <c r="H12" i="2"/>
  <c r="G12" i="2"/>
  <c r="F12" i="2"/>
  <c r="E12" i="2"/>
  <c r="I9" i="2"/>
  <c r="H9" i="2"/>
  <c r="G9" i="2"/>
  <c r="F9" i="2"/>
  <c r="E9" i="2"/>
  <c r="D9" i="2"/>
  <c r="I8" i="2"/>
  <c r="H8" i="2"/>
  <c r="G8" i="2"/>
  <c r="F8" i="2"/>
  <c r="E8" i="2"/>
  <c r="D8" i="2"/>
  <c r="D12" i="2"/>
  <c r="H47" i="3"/>
  <c r="G47" i="3"/>
  <c r="F47" i="3"/>
  <c r="E47" i="3"/>
  <c r="D47" i="3"/>
  <c r="C47" i="3"/>
  <c r="H45" i="3"/>
  <c r="G45" i="3"/>
  <c r="F45" i="3"/>
  <c r="E45" i="3"/>
  <c r="D45" i="3"/>
  <c r="C45" i="3"/>
  <c r="H44" i="3"/>
  <c r="G44" i="3"/>
  <c r="F44" i="3"/>
  <c r="E44" i="3"/>
  <c r="D44" i="3"/>
  <c r="C44" i="3"/>
  <c r="H42" i="3"/>
  <c r="G42" i="3"/>
  <c r="F42" i="3"/>
  <c r="E42" i="3"/>
  <c r="D42" i="3"/>
  <c r="C42" i="3"/>
  <c r="H41" i="3"/>
  <c r="G41" i="3"/>
  <c r="F41" i="3"/>
  <c r="E41" i="3"/>
  <c r="D41" i="3"/>
  <c r="D43" i="3" s="1"/>
  <c r="D46" i="3" s="1"/>
  <c r="D48" i="3" s="1"/>
  <c r="C41" i="3"/>
  <c r="D40" i="3"/>
  <c r="E40" i="3" s="1"/>
  <c r="F40" i="3" s="1"/>
  <c r="G40" i="3" s="1"/>
  <c r="H40" i="3" s="1"/>
  <c r="H20" i="1"/>
  <c r="G20" i="1"/>
  <c r="F20" i="1"/>
  <c r="E20" i="1"/>
  <c r="D20" i="1"/>
  <c r="C20" i="1"/>
  <c r="D25" i="1"/>
  <c r="E25" i="1" s="1"/>
  <c r="F25" i="1" s="1"/>
  <c r="G25" i="1" s="1"/>
  <c r="H25" i="1" s="1"/>
  <c r="D4" i="1"/>
  <c r="E4" i="1" s="1"/>
  <c r="D5" i="2"/>
  <c r="E5" i="2"/>
  <c r="D7" i="2"/>
  <c r="E7" i="2"/>
  <c r="F7" i="2"/>
  <c r="G7" i="2"/>
  <c r="H7" i="2"/>
  <c r="I7" i="2"/>
  <c r="D11" i="2"/>
  <c r="E11" i="2"/>
  <c r="F11" i="2"/>
  <c r="G11" i="2"/>
  <c r="H11" i="2"/>
  <c r="I11" i="2"/>
  <c r="C8" i="1"/>
  <c r="D16" i="2" s="1"/>
  <c r="D8" i="1"/>
  <c r="D13" i="1" s="1"/>
  <c r="D16" i="1" s="1"/>
  <c r="D19" i="1" s="1"/>
  <c r="E8" i="1"/>
  <c r="E13" i="1" s="1"/>
  <c r="E16" i="1" s="1"/>
  <c r="E19" i="1" s="1"/>
  <c r="F8" i="1"/>
  <c r="G16" i="2" s="1"/>
  <c r="G8" i="1"/>
  <c r="H16" i="2" s="1"/>
  <c r="H8" i="1"/>
  <c r="H13" i="1" s="1"/>
  <c r="H16" i="1" s="1"/>
  <c r="H19" i="1" s="1"/>
  <c r="C43" i="3" l="1"/>
  <c r="C46" i="3" s="1"/>
  <c r="C48" i="3" s="1"/>
  <c r="G43" i="3"/>
  <c r="G46" i="3" s="1"/>
  <c r="G48" i="3" s="1"/>
  <c r="H43" i="3"/>
  <c r="H46" i="3" s="1"/>
  <c r="H48" i="3" s="1"/>
  <c r="E43" i="3"/>
  <c r="E46" i="3" s="1"/>
  <c r="E48" i="3" s="1"/>
  <c r="F43" i="3"/>
  <c r="F46" i="3" s="1"/>
  <c r="F48" i="3" s="1"/>
  <c r="G13" i="1"/>
  <c r="G16" i="1" s="1"/>
  <c r="G19" i="1" s="1"/>
  <c r="C13" i="1"/>
  <c r="C16" i="1" s="1"/>
  <c r="C19" i="1" s="1"/>
  <c r="F4" i="1"/>
  <c r="G5" i="2" s="1"/>
  <c r="F5" i="2"/>
  <c r="F13" i="1"/>
  <c r="F16" i="1" s="1"/>
  <c r="F19" i="1" s="1"/>
  <c r="E14" i="2"/>
  <c r="F14" i="2"/>
  <c r="I14" i="2"/>
  <c r="F16" i="2"/>
  <c r="H14" i="2"/>
  <c r="H18" i="2" s="1"/>
  <c r="D14" i="2"/>
  <c r="D18" i="2" s="1"/>
  <c r="I16" i="2"/>
  <c r="E16" i="2"/>
  <c r="G14" i="2"/>
  <c r="G18" i="2" s="1"/>
  <c r="G4" i="1" l="1"/>
  <c r="I18" i="2"/>
  <c r="E18" i="2"/>
  <c r="F18" i="2"/>
  <c r="H4" i="1"/>
  <c r="I5" i="2" s="1"/>
  <c r="H5" i="2"/>
</calcChain>
</file>

<file path=xl/sharedStrings.xml><?xml version="1.0" encoding="utf-8"?>
<sst xmlns="http://schemas.openxmlformats.org/spreadsheetml/2006/main" count="55" uniqueCount="54">
  <si>
    <t>Provision for income taxes</t>
  </si>
  <si>
    <t>Income before income taxes</t>
  </si>
  <si>
    <t>Operating income</t>
  </si>
  <si>
    <t>SG&amp;A</t>
  </si>
  <si>
    <t>Gross profit</t>
  </si>
  <si>
    <t>Net income</t>
  </si>
  <si>
    <t>Income tax provision</t>
  </si>
  <si>
    <t>Inputs for Deferred Taxes:</t>
  </si>
  <si>
    <t>Inputs from Income Statement:</t>
  </si>
  <si>
    <t>Current income taxes</t>
  </si>
  <si>
    <t>Unlevered cash taxes</t>
  </si>
  <si>
    <t>EBITA</t>
  </si>
  <si>
    <t>Cash tax rate (%)</t>
  </si>
  <si>
    <t>Cash Tax Rate Calculation:</t>
  </si>
  <si>
    <t>Also, though it is not explicitly in the phrase, we need to consider one more word:</t>
  </si>
  <si>
    <t>How Do We Calculate a Company's Cash Tax Rate?</t>
  </si>
  <si>
    <t>We can use two methods:</t>
  </si>
  <si>
    <t>In addition, as we noted above, the book tax rate reflects a company's use of leverage. An unlevered cash tax rate removes the influence of debt on a company's tax rate.</t>
  </si>
  <si>
    <t>               Income tax provision</t>
  </si>
  <si>
    <t>     Unlevered cash taxes</t>
  </si>
  <si>
    <r>
      <t xml:space="preserve">     </t>
    </r>
    <r>
      <rPr>
        <u/>
        <sz val="10"/>
        <rFont val="Arial"/>
        <family val="2"/>
      </rPr>
      <t>EBITA</t>
    </r>
  </si>
  <si>
    <t xml:space="preserve">Cash. This means that we want to look at the cash a company pays annually in taxes. This may differ from the income tax provision companies report on their income statements. </t>
  </si>
  <si>
    <t xml:space="preserve">Tax. This means we look at the amount a company pays to governments in exchange for the privilege of doing business in their jurisdictions. </t>
  </si>
  <si>
    <t>Rate. This means that we want to calculate the percent of pre-tax profit that a company pays in cash taxes.</t>
  </si>
  <si>
    <t>B. Advanced Approach. In this approach, we make a number of detailed adjustments.</t>
  </si>
  <si>
    <t xml:space="preserve">1. Book taxes. We start with a company's income tax provision found on the income statement. </t>
  </si>
  <si>
    <t>2. Change in deferred taxes. Next, we add the year-to-year increase in a company's deferred income tax liability (or subtract the increase in a company's deferred tax asset). These line items can be found on a company's balance sheet. However, sometimes, this liability is not separately broken out. In those cases, there are two alternate sources for a company's change in deferred taxes:</t>
  </si>
  <si>
    <t>Total revenue</t>
  </si>
  <si>
    <t>Cost of sales</t>
  </si>
  <si>
    <t>Advertising</t>
  </si>
  <si>
    <t>Interest expense, net</t>
  </si>
  <si>
    <t>Cash paid for income tax</t>
  </si>
  <si>
    <t>Interest expense</t>
  </si>
  <si>
    <t>Tax shield</t>
  </si>
  <si>
    <t>Deferred taxes</t>
  </si>
  <si>
    <t>Tax rate</t>
  </si>
  <si>
    <r>
      <t xml:space="preserve">In this session, we focus on defining cash tax rate, explaining where to obtain data to calculate it, and walk through a sample calculation. As with previous sessions, we will use Domino's Pizza, as of September 2020, as a case study. Readers who want to calculate cash tax rates while reading this tutorial may wish to download the </t>
    </r>
    <r>
      <rPr>
        <sz val="10"/>
        <color rgb="FF0070C0"/>
        <rFont val="Arial"/>
        <family val="2"/>
      </rPr>
      <t>accompanying spreadshee</t>
    </r>
    <r>
      <rPr>
        <sz val="10"/>
        <rFont val="Arial"/>
        <family val="2"/>
      </rPr>
      <t xml:space="preserve">t. </t>
    </r>
  </si>
  <si>
    <t>What Does Cash Tax Rate Mean?</t>
  </si>
  <si>
    <t>To understand what we mean by cash tax rate, let's break this phrase down into its component parts:</t>
  </si>
  <si>
    <t>Putting this together, we can define the cash tax rate as the percent of pre-tax operating profits a company would pay in cash taxes to governments assuming it was 100% equity financed.</t>
  </si>
  <si>
    <t>Unlevered. A company's taxes are influenced by how much debt a company has, as interest payments on that debt shield pre-tax profit from taxation. When calculating cash taxes, we remove this distortion by calculating a company's tax burden assuming a company was 100% equity financed with no debt. (*)</t>
  </si>
  <si>
    <t xml:space="preserve">(*) In the U.S., the Tax Cuts and Jobs Act of 2017 limites the interest deduction at 30% of EBITDA through 2021, and from 2022 on the interest deduction is capped at 30 percent of EBIT. </t>
  </si>
  <si>
    <t>A. Simplified Approach. This approach just substitutes a company's book tax rate as a proxy for its cash tax rate. However, as we note in the book on page 26:</t>
  </si>
  <si>
    <t>The tax expenses in the income statement, book taxes, is often greater than the actual payments, or cash taxes, during a given period. This is because companies can recognize some revenue and expense items at different times for book versus tax purposes.</t>
  </si>
  <si>
    <t xml:space="preserve">3. Unlevering income taxes. Finally, we increase the tax onus by the taxes shielded by debt (in the case of net interest expense). For example, if a company had $100 million interest expense and a 20% marginal tax rate, we would add back $20 million in taxes (that would have been paid if that interest expense had not shielded the company from paying taxes). </t>
  </si>
  <si>
    <t>We can see how all this fits together by returning to our Domino's case study:</t>
  </si>
  <si>
    <t>               Deferred taxes **</t>
  </si>
  <si>
    <t xml:space="preserve">(**) For Domino's, we assumed that deferred taxes were the difference between the tax provision and cash taxes paid. </t>
  </si>
  <si>
    <t>               Interest expense</t>
  </si>
  <si>
    <r>
      <t xml:space="preserve">          </t>
    </r>
    <r>
      <rPr>
        <u/>
        <sz val="10"/>
        <rFont val="Arial"/>
        <family val="2"/>
      </rPr>
      <t>Taxes shield</t>
    </r>
  </si>
  <si>
    <t>          Current cash taxes</t>
  </si>
  <si>
    <t>Five-year cash tax rate (%)</t>
  </si>
  <si>
    <t xml:space="preserve">Online Tutorial #6: How Do You Calculate A Company's Cash Tax Rate? </t>
  </si>
  <si>
    <t xml:space="preserve">Adjustments to reconcile net income to net cash provided by operating activities in the "Cash flows from operating activities" section of the Cash Flow Statement. A deferred tax liability occurs when a company pays less in cash taxes than it reports in book taxes. Thus, an increase in a company's deferred tax liability represents a source of cash. Conversely, a deferred tax asset occurs when a company pays more in cash taxes than it reports in book taxes. Thus, an increase in a company's deferred tax asset represents a use of cash.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</si>
</sst>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7" formatCode="_(* #,##0.0_);_(* \(#,##0.0\);_(* &quot;-&quot;??_);_(@_)"/>
    <numFmt numFmtId="169" formatCode="0.0%"/>
    <numFmt numFmtId="170" formatCode="#,##0.0"/>
  </numFmts>
  <fonts count="8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left" indent="1"/>
    </xf>
    <xf numFmtId="0" fontId="3" fillId="0" borderId="0" xfId="0" applyFont="1" applyAlignment="1">
      <alignment horizontal="left" inden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167" fontId="0" fillId="0" borderId="4" xfId="1" applyNumberFormat="1" applyFont="1" applyBorder="1"/>
    <xf numFmtId="167" fontId="0" fillId="0" borderId="0" xfId="1" applyNumberFormat="1" applyFont="1" applyBorder="1"/>
    <xf numFmtId="167" fontId="0" fillId="0" borderId="5" xfId="1" applyNumberFormat="1" applyFont="1" applyBorder="1"/>
    <xf numFmtId="167" fontId="0" fillId="0" borderId="6" xfId="1" applyNumberFormat="1" applyFont="1" applyBorder="1"/>
    <xf numFmtId="167" fontId="0" fillId="0" borderId="7" xfId="1" applyNumberFormat="1" applyFont="1" applyBorder="1"/>
    <xf numFmtId="167" fontId="0" fillId="0" borderId="8" xfId="1" applyNumberFormat="1" applyFont="1" applyBorder="1"/>
    <xf numFmtId="167" fontId="0" fillId="0" borderId="1" xfId="1" applyNumberFormat="1" applyFont="1" applyBorder="1"/>
    <xf numFmtId="167" fontId="0" fillId="0" borderId="2" xfId="1" applyNumberFormat="1" applyFont="1" applyBorder="1"/>
    <xf numFmtId="167" fontId="0" fillId="0" borderId="3" xfId="1" applyNumberFormat="1" applyFont="1" applyBorder="1"/>
    <xf numFmtId="167" fontId="4" fillId="0" borderId="6" xfId="1" applyNumberFormat="1" applyFont="1" applyBorder="1"/>
    <xf numFmtId="167" fontId="4" fillId="0" borderId="7" xfId="1" applyNumberFormat="1" applyFont="1" applyBorder="1"/>
    <xf numFmtId="167" fontId="4" fillId="0" borderId="8" xfId="1" applyNumberFormat="1" applyFont="1" applyBorder="1"/>
    <xf numFmtId="167" fontId="4" fillId="0" borderId="4" xfId="1" applyNumberFormat="1" applyFont="1" applyBorder="1"/>
    <xf numFmtId="167" fontId="4" fillId="0" borderId="0" xfId="1" applyNumberFormat="1" applyFont="1" applyBorder="1"/>
    <xf numFmtId="167" fontId="4" fillId="0" borderId="5" xfId="1" applyNumberFormat="1" applyFont="1" applyBorder="1"/>
    <xf numFmtId="0" fontId="5" fillId="0" borderId="12" xfId="0" applyFont="1" applyFill="1" applyBorder="1" applyAlignment="1">
      <alignment horizontal="center"/>
    </xf>
    <xf numFmtId="0" fontId="2" fillId="0" borderId="0" xfId="0" applyFont="1"/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169" fontId="0" fillId="0" borderId="6" xfId="2" applyNumberFormat="1" applyFont="1" applyBorder="1"/>
    <xf numFmtId="169" fontId="0" fillId="0" borderId="7" xfId="2" applyNumberFormat="1" applyFont="1" applyBorder="1"/>
    <xf numFmtId="169" fontId="0" fillId="0" borderId="8" xfId="2" applyNumberFormat="1" applyFont="1" applyBorder="1"/>
    <xf numFmtId="9" fontId="4" fillId="0" borderId="0" xfId="0" applyNumberFormat="1" applyFont="1"/>
    <xf numFmtId="167" fontId="0" fillId="0" borderId="0" xfId="0" applyNumberFormat="1"/>
    <xf numFmtId="169" fontId="0" fillId="0" borderId="0" xfId="2" applyNumberFormat="1" applyFont="1"/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left" wrapText="1" indent="1"/>
    </xf>
    <xf numFmtId="0" fontId="2" fillId="2" borderId="12" xfId="0" applyFont="1" applyFill="1" applyBorder="1" applyAlignment="1">
      <alignment horizontal="center" wrapText="1"/>
    </xf>
    <xf numFmtId="169" fontId="6" fillId="2" borderId="12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left" indent="1"/>
    </xf>
    <xf numFmtId="0" fontId="6" fillId="0" borderId="0" xfId="0" applyFont="1"/>
    <xf numFmtId="0" fontId="6" fillId="0" borderId="0" xfId="0" applyFont="1" applyAlignment="1">
      <alignment horizontal="left" indent="2"/>
    </xf>
    <xf numFmtId="0" fontId="3" fillId="0" borderId="0" xfId="0" applyFont="1" applyBorder="1" applyAlignment="1">
      <alignment horizontal="left" indent="2"/>
    </xf>
    <xf numFmtId="0" fontId="0" fillId="0" borderId="0" xfId="0" applyBorder="1"/>
    <xf numFmtId="0" fontId="0" fillId="0" borderId="0" xfId="0" applyBorder="1" applyAlignment="1">
      <alignment horizontal="left" indent="1"/>
    </xf>
    <xf numFmtId="0" fontId="0" fillId="0" borderId="0" xfId="0" applyBorder="1" applyAlignment="1">
      <alignment horizontal="left" indent="2"/>
    </xf>
    <xf numFmtId="0" fontId="3" fillId="0" borderId="0" xfId="0" applyFont="1" applyBorder="1" applyAlignment="1">
      <alignment horizontal="left" indent="1"/>
    </xf>
    <xf numFmtId="169" fontId="0" fillId="0" borderId="10" xfId="2" applyNumberFormat="1" applyFont="1" applyBorder="1"/>
    <xf numFmtId="169" fontId="0" fillId="0" borderId="9" xfId="2" applyNumberFormat="1" applyFont="1" applyBorder="1"/>
    <xf numFmtId="169" fontId="0" fillId="0" borderId="11" xfId="2" applyNumberFormat="1" applyFont="1" applyBorder="1"/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 indent="1"/>
    </xf>
    <xf numFmtId="0" fontId="6" fillId="0" borderId="0" xfId="0" quotePrefix="1" applyFont="1"/>
    <xf numFmtId="170" fontId="6" fillId="2" borderId="12" xfId="0" applyNumberFormat="1" applyFont="1" applyFill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34"/>
  <sheetViews>
    <sheetView showGridLines="0" workbookViewId="0">
      <selection activeCell="C39" sqref="C39"/>
    </sheetView>
  </sheetViews>
  <sheetFormatPr defaultRowHeight="12.75" x14ac:dyDescent="0.2"/>
  <cols>
    <col min="2" max="2" width="25.7109375" customWidth="1"/>
    <col min="3" max="8" width="9.28515625" bestFit="1" customWidth="1"/>
  </cols>
  <sheetData>
    <row r="2" spans="2:8" x14ac:dyDescent="0.2">
      <c r="B2" s="22" t="s">
        <v>8</v>
      </c>
    </row>
    <row r="4" spans="2:8" x14ac:dyDescent="0.2">
      <c r="C4" s="26">
        <v>2014</v>
      </c>
      <c r="D4" s="26">
        <f>C4+1</f>
        <v>2015</v>
      </c>
      <c r="E4" s="26">
        <f t="shared" ref="E4:H4" si="0">D4+1</f>
        <v>2016</v>
      </c>
      <c r="F4" s="26">
        <f t="shared" si="0"/>
        <v>2017</v>
      </c>
      <c r="G4" s="26">
        <f t="shared" si="0"/>
        <v>2018</v>
      </c>
      <c r="H4" s="26">
        <f t="shared" si="0"/>
        <v>2019</v>
      </c>
    </row>
    <row r="5" spans="2:8" x14ac:dyDescent="0.2">
      <c r="C5" s="3"/>
      <c r="D5" s="4"/>
      <c r="E5" s="4"/>
      <c r="F5" s="4"/>
      <c r="G5" s="4"/>
      <c r="H5" s="5"/>
    </row>
    <row r="6" spans="2:8" x14ac:dyDescent="0.2">
      <c r="B6" s="41" t="s">
        <v>27</v>
      </c>
      <c r="C6" s="18">
        <v>1993.8269999999998</v>
      </c>
      <c r="D6" s="19">
        <v>2216.5280000000002</v>
      </c>
      <c r="E6" s="19">
        <v>2472.6099999999997</v>
      </c>
      <c r="F6" s="19">
        <v>2787.9789999999998</v>
      </c>
      <c r="G6" s="19">
        <v>3432.8440000000001</v>
      </c>
      <c r="H6" s="20">
        <v>3618.77</v>
      </c>
    </row>
    <row r="7" spans="2:8" x14ac:dyDescent="0.2">
      <c r="B7" s="41" t="s">
        <v>28</v>
      </c>
      <c r="C7" s="15">
        <v>1399.1</v>
      </c>
      <c r="D7" s="16">
        <v>1533.4</v>
      </c>
      <c r="E7" s="16">
        <v>1704.9</v>
      </c>
      <c r="F7" s="16">
        <v>1921.9880000000001</v>
      </c>
      <c r="G7" s="16">
        <v>2130.1999999999998</v>
      </c>
      <c r="H7" s="17">
        <v>2216.3000000000002</v>
      </c>
    </row>
    <row r="8" spans="2:8" x14ac:dyDescent="0.2">
      <c r="B8" t="s">
        <v>4</v>
      </c>
      <c r="C8" s="9">
        <f t="shared" ref="C8:H8" si="1">C6-C7</f>
        <v>594.72699999999986</v>
      </c>
      <c r="D8" s="10">
        <f t="shared" si="1"/>
        <v>683.12800000000016</v>
      </c>
      <c r="E8" s="10">
        <f t="shared" si="1"/>
        <v>767.70999999999958</v>
      </c>
      <c r="F8" s="10">
        <f t="shared" si="1"/>
        <v>865.99099999999976</v>
      </c>
      <c r="G8" s="10">
        <f t="shared" si="1"/>
        <v>1302.6440000000002</v>
      </c>
      <c r="H8" s="11">
        <f t="shared" si="1"/>
        <v>1402.4699999999998</v>
      </c>
    </row>
    <row r="9" spans="2:8" x14ac:dyDescent="0.2">
      <c r="C9" s="12"/>
      <c r="D9" s="13"/>
      <c r="E9" s="13"/>
      <c r="F9" s="13"/>
      <c r="G9" s="13"/>
      <c r="H9" s="14"/>
    </row>
    <row r="10" spans="2:8" x14ac:dyDescent="0.2">
      <c r="B10" t="s">
        <v>3</v>
      </c>
      <c r="C10" s="18">
        <v>249.4</v>
      </c>
      <c r="D10" s="19">
        <v>277.7</v>
      </c>
      <c r="E10" s="19">
        <v>313.60000000000002</v>
      </c>
      <c r="F10" s="19">
        <v>344.8</v>
      </c>
      <c r="G10" s="19">
        <v>372.5</v>
      </c>
      <c r="H10" s="20">
        <v>382.3</v>
      </c>
    </row>
    <row r="11" spans="2:8" x14ac:dyDescent="0.2">
      <c r="B11" s="42" t="s">
        <v>29</v>
      </c>
      <c r="C11" s="15"/>
      <c r="D11" s="16"/>
      <c r="E11" s="16"/>
      <c r="F11" s="16"/>
      <c r="G11" s="16">
        <v>358.52</v>
      </c>
      <c r="H11" s="17">
        <v>390.8</v>
      </c>
    </row>
    <row r="12" spans="2:8" x14ac:dyDescent="0.2">
      <c r="C12" s="12"/>
      <c r="D12" s="13"/>
      <c r="E12" s="13"/>
      <c r="F12" s="13"/>
      <c r="G12" s="13"/>
      <c r="H12" s="14"/>
    </row>
    <row r="13" spans="2:8" x14ac:dyDescent="0.2">
      <c r="B13" t="s">
        <v>2</v>
      </c>
      <c r="C13" s="6">
        <f t="shared" ref="C13:H13" si="2">C8-C10-C11</f>
        <v>345.32699999999988</v>
      </c>
      <c r="D13" s="7">
        <f t="shared" si="2"/>
        <v>405.42800000000017</v>
      </c>
      <c r="E13" s="7">
        <f t="shared" si="2"/>
        <v>454.10999999999956</v>
      </c>
      <c r="F13" s="7">
        <f t="shared" si="2"/>
        <v>521.1909999999998</v>
      </c>
      <c r="G13" s="7">
        <f t="shared" si="2"/>
        <v>571.62400000000025</v>
      </c>
      <c r="H13" s="8">
        <f t="shared" si="2"/>
        <v>629.36999999999989</v>
      </c>
    </row>
    <row r="14" spans="2:8" x14ac:dyDescent="0.2">
      <c r="B14" s="42" t="s">
        <v>30</v>
      </c>
      <c r="C14" s="15">
        <v>-86.800000000000011</v>
      </c>
      <c r="D14" s="16">
        <v>-99.2</v>
      </c>
      <c r="E14" s="16">
        <v>-109.39999999999999</v>
      </c>
      <c r="F14" s="16">
        <v>-121</v>
      </c>
      <c r="G14" s="16">
        <v>-143</v>
      </c>
      <c r="H14" s="17">
        <v>-146.80000000000001</v>
      </c>
    </row>
    <row r="15" spans="2:8" x14ac:dyDescent="0.2">
      <c r="C15" s="12"/>
      <c r="D15" s="13"/>
      <c r="E15" s="13"/>
      <c r="F15" s="13"/>
      <c r="G15" s="13"/>
      <c r="H15" s="14"/>
    </row>
    <row r="16" spans="2:8" x14ac:dyDescent="0.2">
      <c r="B16" t="s">
        <v>1</v>
      </c>
      <c r="C16" s="6">
        <f t="shared" ref="C16:H16" si="3">C13+C14</f>
        <v>258.52699999999987</v>
      </c>
      <c r="D16" s="7">
        <f t="shared" si="3"/>
        <v>306.22800000000018</v>
      </c>
      <c r="E16" s="7">
        <f t="shared" si="3"/>
        <v>344.70999999999958</v>
      </c>
      <c r="F16" s="7">
        <f t="shared" si="3"/>
        <v>400.1909999999998</v>
      </c>
      <c r="G16" s="7">
        <f t="shared" si="3"/>
        <v>428.62400000000025</v>
      </c>
      <c r="H16" s="8">
        <f t="shared" si="3"/>
        <v>482.56999999999988</v>
      </c>
    </row>
    <row r="17" spans="2:10" x14ac:dyDescent="0.2">
      <c r="B17" t="s">
        <v>0</v>
      </c>
      <c r="C17" s="15">
        <v>96</v>
      </c>
      <c r="D17" s="16">
        <v>113.4</v>
      </c>
      <c r="E17" s="16">
        <v>130</v>
      </c>
      <c r="F17" s="16">
        <v>122.2</v>
      </c>
      <c r="G17" s="16">
        <v>66.7</v>
      </c>
      <c r="H17" s="17">
        <v>81.900000000000006</v>
      </c>
    </row>
    <row r="18" spans="2:10" x14ac:dyDescent="0.2">
      <c r="C18" s="12"/>
      <c r="D18" s="13"/>
      <c r="E18" s="13"/>
      <c r="F18" s="13"/>
      <c r="G18" s="13"/>
      <c r="H18" s="14"/>
    </row>
    <row r="19" spans="2:10" x14ac:dyDescent="0.2">
      <c r="B19" t="s">
        <v>5</v>
      </c>
      <c r="C19" s="9">
        <f t="shared" ref="C19:H19" si="4">C16-C17</f>
        <v>162.52699999999987</v>
      </c>
      <c r="D19" s="10">
        <f t="shared" si="4"/>
        <v>192.82800000000017</v>
      </c>
      <c r="E19" s="10">
        <f t="shared" si="4"/>
        <v>214.70999999999958</v>
      </c>
      <c r="F19" s="10">
        <f t="shared" si="4"/>
        <v>277.99099999999981</v>
      </c>
      <c r="G19" s="10">
        <f t="shared" si="4"/>
        <v>361.92400000000026</v>
      </c>
      <c r="H19" s="11">
        <f t="shared" si="4"/>
        <v>400.66999999999985</v>
      </c>
    </row>
    <row r="20" spans="2:10" x14ac:dyDescent="0.2">
      <c r="B20" s="42" t="s">
        <v>35</v>
      </c>
      <c r="C20" s="50">
        <f>C17/C16</f>
        <v>0.37133452211954671</v>
      </c>
      <c r="D20" s="49">
        <f t="shared" ref="D20:H20" si="5">D17/D16</f>
        <v>0.37031231631333494</v>
      </c>
      <c r="E20" s="49">
        <f t="shared" si="5"/>
        <v>0.37712860085289129</v>
      </c>
      <c r="F20" s="49">
        <f t="shared" si="5"/>
        <v>0.30535419337266473</v>
      </c>
      <c r="G20" s="49">
        <f t="shared" si="5"/>
        <v>0.15561424465265586</v>
      </c>
      <c r="H20" s="51">
        <f t="shared" si="5"/>
        <v>0.16971631058706516</v>
      </c>
    </row>
    <row r="23" spans="2:10" x14ac:dyDescent="0.2">
      <c r="B23" s="22" t="s">
        <v>7</v>
      </c>
    </row>
    <row r="25" spans="2:10" x14ac:dyDescent="0.2">
      <c r="C25" s="21">
        <v>2014</v>
      </c>
      <c r="D25" s="26">
        <f>C25+1</f>
        <v>2015</v>
      </c>
      <c r="E25" s="26">
        <f t="shared" ref="E25:H25" si="6">D25+1</f>
        <v>2016</v>
      </c>
      <c r="F25" s="26">
        <f t="shared" si="6"/>
        <v>2017</v>
      </c>
      <c r="G25" s="26">
        <f t="shared" si="6"/>
        <v>2018</v>
      </c>
      <c r="H25" s="26">
        <f t="shared" si="6"/>
        <v>2019</v>
      </c>
    </row>
    <row r="26" spans="2:10" x14ac:dyDescent="0.2">
      <c r="B26" s="43" t="s">
        <v>31</v>
      </c>
      <c r="C26" s="15">
        <v>76.5</v>
      </c>
      <c r="D26" s="16">
        <v>80.099999999999994</v>
      </c>
      <c r="E26" s="16">
        <v>74.3</v>
      </c>
      <c r="F26" s="16">
        <v>122.6</v>
      </c>
      <c r="G26" s="16">
        <v>71.7</v>
      </c>
      <c r="H26" s="17">
        <v>80.3</v>
      </c>
    </row>
    <row r="27" spans="2:10" x14ac:dyDescent="0.2">
      <c r="B27" s="44"/>
      <c r="C27" s="19"/>
      <c r="D27" s="19"/>
      <c r="E27" s="19"/>
      <c r="F27" s="19"/>
      <c r="G27" s="19"/>
      <c r="H27" s="19"/>
      <c r="I27" s="45"/>
      <c r="J27" s="45"/>
    </row>
    <row r="28" spans="2:10" x14ac:dyDescent="0.2">
      <c r="B28" s="46"/>
      <c r="C28" s="7"/>
      <c r="D28" s="7"/>
      <c r="E28" s="7"/>
      <c r="F28" s="7"/>
      <c r="G28" s="7"/>
      <c r="H28" s="7"/>
      <c r="I28" s="45"/>
      <c r="J28" s="45"/>
    </row>
    <row r="29" spans="2:10" x14ac:dyDescent="0.2">
      <c r="B29" s="47"/>
      <c r="C29" s="19"/>
      <c r="D29" s="19"/>
      <c r="E29" s="19"/>
      <c r="F29" s="19"/>
      <c r="G29" s="19"/>
      <c r="H29" s="19"/>
      <c r="I29" s="45"/>
      <c r="J29" s="45"/>
    </row>
    <row r="30" spans="2:10" x14ac:dyDescent="0.2">
      <c r="B30" s="44"/>
      <c r="C30" s="19"/>
      <c r="D30" s="19"/>
      <c r="E30" s="19"/>
      <c r="F30" s="19"/>
      <c r="G30" s="19"/>
      <c r="H30" s="19"/>
      <c r="I30" s="45"/>
      <c r="J30" s="45"/>
    </row>
    <row r="31" spans="2:10" x14ac:dyDescent="0.2">
      <c r="B31" s="48"/>
      <c r="C31" s="7"/>
      <c r="D31" s="7"/>
      <c r="E31" s="7"/>
      <c r="F31" s="7"/>
      <c r="G31" s="7"/>
      <c r="H31" s="7"/>
      <c r="I31" s="45"/>
      <c r="J31" s="45"/>
    </row>
    <row r="32" spans="2:10" x14ac:dyDescent="0.2">
      <c r="B32" s="45"/>
      <c r="C32" s="7"/>
      <c r="D32" s="7"/>
      <c r="E32" s="7"/>
      <c r="F32" s="7"/>
      <c r="G32" s="7"/>
      <c r="H32" s="7"/>
      <c r="I32" s="45"/>
      <c r="J32" s="45"/>
    </row>
    <row r="33" spans="2:10" x14ac:dyDescent="0.2">
      <c r="B33" s="45"/>
      <c r="C33" s="45"/>
      <c r="D33" s="45"/>
      <c r="E33" s="45"/>
      <c r="F33" s="45"/>
      <c r="G33" s="45"/>
      <c r="H33" s="45"/>
      <c r="I33" s="45"/>
      <c r="J33" s="45"/>
    </row>
    <row r="34" spans="2:10" x14ac:dyDescent="0.2">
      <c r="B34" s="45"/>
      <c r="C34" s="45"/>
      <c r="D34" s="45"/>
      <c r="E34" s="45"/>
      <c r="F34" s="45"/>
      <c r="G34" s="45"/>
      <c r="H34" s="45"/>
      <c r="I34" s="45"/>
      <c r="J34" s="45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2"/>
  <sheetViews>
    <sheetView showGridLines="0" tabSelected="1" workbookViewId="0">
      <selection activeCell="B36" sqref="B36"/>
    </sheetView>
  </sheetViews>
  <sheetFormatPr defaultRowHeight="12.75" x14ac:dyDescent="0.2"/>
  <cols>
    <col min="2" max="2" width="80.140625" customWidth="1"/>
  </cols>
  <sheetData>
    <row r="2" spans="2:2" x14ac:dyDescent="0.2">
      <c r="B2" s="37" t="s">
        <v>52</v>
      </c>
    </row>
    <row r="3" spans="2:2" x14ac:dyDescent="0.2">
      <c r="B3" s="36"/>
    </row>
    <row r="4" spans="2:2" ht="63.75" x14ac:dyDescent="0.2">
      <c r="B4" s="52" t="s">
        <v>36</v>
      </c>
    </row>
    <row r="5" spans="2:2" x14ac:dyDescent="0.2">
      <c r="B5" s="36"/>
    </row>
    <row r="6" spans="2:2" x14ac:dyDescent="0.2">
      <c r="B6" s="37" t="s">
        <v>37</v>
      </c>
    </row>
    <row r="7" spans="2:2" x14ac:dyDescent="0.2">
      <c r="B7" s="36"/>
    </row>
    <row r="8" spans="2:2" ht="25.5" x14ac:dyDescent="0.2">
      <c r="B8" s="52" t="s">
        <v>38</v>
      </c>
    </row>
    <row r="9" spans="2:2" ht="38.25" x14ac:dyDescent="0.2">
      <c r="B9" s="38" t="s">
        <v>21</v>
      </c>
    </row>
    <row r="10" spans="2:2" ht="25.5" x14ac:dyDescent="0.2">
      <c r="B10" s="38" t="s">
        <v>22</v>
      </c>
    </row>
    <row r="11" spans="2:2" ht="25.5" x14ac:dyDescent="0.2">
      <c r="B11" s="38" t="s">
        <v>23</v>
      </c>
    </row>
    <row r="12" spans="2:2" x14ac:dyDescent="0.2">
      <c r="B12" s="38"/>
    </row>
    <row r="13" spans="2:2" x14ac:dyDescent="0.2">
      <c r="B13" s="36" t="s">
        <v>14</v>
      </c>
    </row>
    <row r="14" spans="2:2" x14ac:dyDescent="0.2">
      <c r="B14" s="36"/>
    </row>
    <row r="15" spans="2:2" ht="51" x14ac:dyDescent="0.2">
      <c r="B15" s="53" t="s">
        <v>40</v>
      </c>
    </row>
    <row r="16" spans="2:2" ht="38.25" x14ac:dyDescent="0.2">
      <c r="B16" s="52" t="s">
        <v>39</v>
      </c>
    </row>
    <row r="17" spans="2:2" x14ac:dyDescent="0.2">
      <c r="B17" s="36"/>
    </row>
    <row r="18" spans="2:2" x14ac:dyDescent="0.2">
      <c r="B18" s="37" t="s">
        <v>15</v>
      </c>
    </row>
    <row r="19" spans="2:2" x14ac:dyDescent="0.2">
      <c r="B19" s="36"/>
    </row>
    <row r="20" spans="2:2" x14ac:dyDescent="0.2">
      <c r="B20" s="36" t="s">
        <v>16</v>
      </c>
    </row>
    <row r="21" spans="2:2" x14ac:dyDescent="0.2">
      <c r="B21" s="36"/>
    </row>
    <row r="22" spans="2:2" ht="25.5" x14ac:dyDescent="0.2">
      <c r="B22" s="52" t="s">
        <v>42</v>
      </c>
    </row>
    <row r="23" spans="2:2" x14ac:dyDescent="0.2">
      <c r="B23" s="36"/>
    </row>
    <row r="24" spans="2:2" ht="38.25" x14ac:dyDescent="0.2">
      <c r="B24" s="52" t="s">
        <v>43</v>
      </c>
    </row>
    <row r="25" spans="2:2" x14ac:dyDescent="0.2">
      <c r="B25" s="36"/>
    </row>
    <row r="26" spans="2:2" ht="25.5" x14ac:dyDescent="0.2">
      <c r="B26" s="36" t="s">
        <v>17</v>
      </c>
    </row>
    <row r="27" spans="2:2" x14ac:dyDescent="0.2">
      <c r="B27" s="36"/>
    </row>
    <row r="28" spans="2:2" x14ac:dyDescent="0.2">
      <c r="B28" s="36" t="s">
        <v>24</v>
      </c>
    </row>
    <row r="29" spans="2:2" x14ac:dyDescent="0.2">
      <c r="B29" s="36"/>
    </row>
    <row r="30" spans="2:2" ht="25.5" x14ac:dyDescent="0.2">
      <c r="B30" s="36" t="s">
        <v>25</v>
      </c>
    </row>
    <row r="31" spans="2:2" x14ac:dyDescent="0.2">
      <c r="B31" s="36"/>
    </row>
    <row r="32" spans="2:2" ht="63.75" x14ac:dyDescent="0.2">
      <c r="B32" s="36" t="s">
        <v>26</v>
      </c>
    </row>
    <row r="33" spans="2:8" ht="89.25" x14ac:dyDescent="0.2">
      <c r="B33" s="53" t="s">
        <v>53</v>
      </c>
    </row>
    <row r="34" spans="2:8" x14ac:dyDescent="0.2">
      <c r="B34" s="38"/>
    </row>
    <row r="35" spans="2:8" x14ac:dyDescent="0.2">
      <c r="B35" s="38"/>
    </row>
    <row r="36" spans="2:8" ht="51" x14ac:dyDescent="0.2">
      <c r="B36" s="52" t="s">
        <v>44</v>
      </c>
    </row>
    <row r="37" spans="2:8" x14ac:dyDescent="0.2">
      <c r="B37" s="36"/>
    </row>
    <row r="38" spans="2:8" x14ac:dyDescent="0.2">
      <c r="B38" s="52" t="s">
        <v>45</v>
      </c>
    </row>
    <row r="39" spans="2:8" x14ac:dyDescent="0.2">
      <c r="B39" s="36"/>
    </row>
    <row r="40" spans="2:8" x14ac:dyDescent="0.2">
      <c r="B40" s="34"/>
      <c r="C40" s="39">
        <v>2014</v>
      </c>
      <c r="D40" s="39">
        <f>C40+1</f>
        <v>2015</v>
      </c>
      <c r="E40" s="39">
        <f t="shared" ref="E40:H40" si="0">D40+1</f>
        <v>2016</v>
      </c>
      <c r="F40" s="39">
        <f t="shared" si="0"/>
        <v>2017</v>
      </c>
      <c r="G40" s="39">
        <f t="shared" si="0"/>
        <v>2018</v>
      </c>
      <c r="H40" s="39">
        <f t="shared" si="0"/>
        <v>2019</v>
      </c>
    </row>
    <row r="41" spans="2:8" x14ac:dyDescent="0.2">
      <c r="B41" s="34" t="s">
        <v>18</v>
      </c>
      <c r="C41" s="55">
        <f>Inputs!C17</f>
        <v>96</v>
      </c>
      <c r="D41" s="55">
        <f>Inputs!D17</f>
        <v>113.4</v>
      </c>
      <c r="E41" s="55">
        <f>Inputs!E17</f>
        <v>130</v>
      </c>
      <c r="F41" s="55">
        <f>Inputs!F17</f>
        <v>122.2</v>
      </c>
      <c r="G41" s="55">
        <f>Inputs!G17</f>
        <v>66.7</v>
      </c>
      <c r="H41" s="55">
        <f>Inputs!H17</f>
        <v>81.900000000000006</v>
      </c>
    </row>
    <row r="42" spans="2:8" x14ac:dyDescent="0.2">
      <c r="B42" s="35" t="s">
        <v>46</v>
      </c>
      <c r="C42" s="55">
        <f>Inputs!C17-Inputs!C26</f>
        <v>19.5</v>
      </c>
      <c r="D42" s="55">
        <f>Inputs!D17-Inputs!D26</f>
        <v>33.300000000000011</v>
      </c>
      <c r="E42" s="55">
        <f>Inputs!E17-Inputs!E26</f>
        <v>55.7</v>
      </c>
      <c r="F42" s="55">
        <f>Inputs!F17-Inputs!F26</f>
        <v>-0.39999999999999147</v>
      </c>
      <c r="G42" s="55">
        <f>Inputs!G17-Inputs!G26</f>
        <v>-5</v>
      </c>
      <c r="H42" s="55">
        <f>Inputs!H17-Inputs!H26</f>
        <v>1.6000000000000085</v>
      </c>
    </row>
    <row r="43" spans="2:8" x14ac:dyDescent="0.2">
      <c r="B43" s="35" t="s">
        <v>50</v>
      </c>
      <c r="C43" s="55">
        <f>C41-C42</f>
        <v>76.5</v>
      </c>
      <c r="D43" s="55">
        <f t="shared" ref="D43:H43" si="1">D41-D42</f>
        <v>80.099999999999994</v>
      </c>
      <c r="E43" s="55">
        <f t="shared" si="1"/>
        <v>74.3</v>
      </c>
      <c r="F43" s="55">
        <f t="shared" si="1"/>
        <v>122.6</v>
      </c>
      <c r="G43" s="55">
        <f t="shared" si="1"/>
        <v>71.7</v>
      </c>
      <c r="H43" s="55">
        <f t="shared" si="1"/>
        <v>80.3</v>
      </c>
    </row>
    <row r="44" spans="2:8" x14ac:dyDescent="0.2">
      <c r="B44" s="35" t="s">
        <v>48</v>
      </c>
      <c r="C44" s="55">
        <f>Inputs!C14</f>
        <v>-86.800000000000011</v>
      </c>
      <c r="D44" s="55">
        <f>Inputs!D14</f>
        <v>-99.2</v>
      </c>
      <c r="E44" s="55">
        <f>Inputs!E14</f>
        <v>-109.39999999999999</v>
      </c>
      <c r="F44" s="55">
        <f>Inputs!F14</f>
        <v>-121</v>
      </c>
      <c r="G44" s="55">
        <f>Inputs!G14</f>
        <v>-143</v>
      </c>
      <c r="H44" s="55">
        <f>Inputs!H14</f>
        <v>-146.80000000000001</v>
      </c>
    </row>
    <row r="45" spans="2:8" x14ac:dyDescent="0.2">
      <c r="B45" s="35" t="s">
        <v>49</v>
      </c>
      <c r="C45" s="55">
        <f>Inputs!C14*Inputs!C20</f>
        <v>-32.23183651997666</v>
      </c>
      <c r="D45" s="55">
        <f>Inputs!D14*Inputs!D20</f>
        <v>-36.73498177828283</v>
      </c>
      <c r="E45" s="55">
        <f>Inputs!E14*Inputs!E20</f>
        <v>-41.257868933306305</v>
      </c>
      <c r="F45" s="55">
        <f>Inputs!F14*Inputs!F20</f>
        <v>-36.947857398092431</v>
      </c>
      <c r="G45" s="55">
        <f>Inputs!G14*Inputs!G20</f>
        <v>-22.252836985329786</v>
      </c>
      <c r="H45" s="55">
        <f>Inputs!H14*Inputs!H20</f>
        <v>-24.914354394181167</v>
      </c>
    </row>
    <row r="46" spans="2:8" x14ac:dyDescent="0.2">
      <c r="B46" s="35" t="s">
        <v>19</v>
      </c>
      <c r="C46" s="55">
        <f>C43-C45</f>
        <v>108.73183651997667</v>
      </c>
      <c r="D46" s="55">
        <f t="shared" ref="D46:H46" si="2">D43-D45</f>
        <v>116.83498177828282</v>
      </c>
      <c r="E46" s="55">
        <f t="shared" si="2"/>
        <v>115.55786893330631</v>
      </c>
      <c r="F46" s="55">
        <f t="shared" si="2"/>
        <v>159.54785739809242</v>
      </c>
      <c r="G46" s="55">
        <f t="shared" si="2"/>
        <v>93.952836985329782</v>
      </c>
      <c r="H46" s="55">
        <f t="shared" si="2"/>
        <v>105.21435439418116</v>
      </c>
    </row>
    <row r="47" spans="2:8" x14ac:dyDescent="0.2">
      <c r="B47" s="35" t="s">
        <v>20</v>
      </c>
      <c r="C47" s="55">
        <f>Inputs!C13</f>
        <v>345.32699999999988</v>
      </c>
      <c r="D47" s="55">
        <f>Inputs!D13</f>
        <v>405.42800000000017</v>
      </c>
      <c r="E47" s="55">
        <f>Inputs!E13</f>
        <v>454.10999999999956</v>
      </c>
      <c r="F47" s="55">
        <f>Inputs!F13</f>
        <v>521.1909999999998</v>
      </c>
      <c r="G47" s="55">
        <f>Inputs!G13</f>
        <v>571.62400000000025</v>
      </c>
      <c r="H47" s="55">
        <f>Inputs!H13</f>
        <v>629.36999999999989</v>
      </c>
    </row>
    <row r="48" spans="2:8" x14ac:dyDescent="0.2">
      <c r="B48" s="35" t="s">
        <v>12</v>
      </c>
      <c r="C48" s="40">
        <f>C46/C47</f>
        <v>0.3148663050383454</v>
      </c>
      <c r="D48" s="40">
        <f t="shared" ref="D48:H48" si="3">D46/D47</f>
        <v>0.2881768939942056</v>
      </c>
      <c r="E48" s="40">
        <f t="shared" si="3"/>
        <v>0.25447109496224796</v>
      </c>
      <c r="F48" s="40">
        <f t="shared" si="3"/>
        <v>0.30612166633363291</v>
      </c>
      <c r="G48" s="40">
        <f t="shared" si="3"/>
        <v>0.16436125317574093</v>
      </c>
      <c r="H48" s="40">
        <f t="shared" si="3"/>
        <v>0.16717408582261814</v>
      </c>
    </row>
    <row r="49" spans="2:2" x14ac:dyDescent="0.2">
      <c r="B49" s="36"/>
    </row>
    <row r="50" spans="2:2" x14ac:dyDescent="0.2">
      <c r="B50" s="36"/>
    </row>
    <row r="51" spans="2:2" ht="19.5" customHeight="1" x14ac:dyDescent="0.2">
      <c r="B51" s="54" t="s">
        <v>41</v>
      </c>
    </row>
    <row r="52" spans="2:2" x14ac:dyDescent="0.2">
      <c r="B52" s="54" t="s">
        <v>47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19"/>
  <sheetViews>
    <sheetView showGridLines="0" workbookViewId="0">
      <selection activeCell="C20" sqref="C20"/>
    </sheetView>
  </sheetViews>
  <sheetFormatPr defaultRowHeight="12.75" x14ac:dyDescent="0.2"/>
  <cols>
    <col min="3" max="3" width="28.85546875" customWidth="1"/>
    <col min="12" max="12" width="9.28515625" bestFit="1" customWidth="1"/>
  </cols>
  <sheetData>
    <row r="3" spans="1:11" x14ac:dyDescent="0.2">
      <c r="C3" s="22" t="s">
        <v>13</v>
      </c>
    </row>
    <row r="5" spans="1:11" x14ac:dyDescent="0.2">
      <c r="D5" s="27">
        <f>Inputs!C4</f>
        <v>2014</v>
      </c>
      <c r="E5" s="27">
        <f>Inputs!D4</f>
        <v>2015</v>
      </c>
      <c r="F5" s="27">
        <f>Inputs!E4</f>
        <v>2016</v>
      </c>
      <c r="G5" s="27">
        <f>Inputs!F4</f>
        <v>2017</v>
      </c>
      <c r="H5" s="27">
        <f>Inputs!G4</f>
        <v>2018</v>
      </c>
      <c r="I5" s="27">
        <f>Inputs!H4</f>
        <v>2019</v>
      </c>
    </row>
    <row r="6" spans="1:11" x14ac:dyDescent="0.2">
      <c r="D6" s="23"/>
      <c r="E6" s="24"/>
      <c r="F6" s="24"/>
      <c r="G6" s="24"/>
      <c r="H6" s="24"/>
      <c r="I6" s="25"/>
    </row>
    <row r="7" spans="1:11" x14ac:dyDescent="0.2">
      <c r="C7" s="1" t="s">
        <v>6</v>
      </c>
      <c r="D7" s="6">
        <f>Inputs!C17</f>
        <v>96</v>
      </c>
      <c r="E7" s="7">
        <f>Inputs!D17</f>
        <v>113.4</v>
      </c>
      <c r="F7" s="7">
        <f>Inputs!E17</f>
        <v>130</v>
      </c>
      <c r="G7" s="7">
        <f>Inputs!F17</f>
        <v>122.2</v>
      </c>
      <c r="H7" s="7">
        <f>Inputs!G17</f>
        <v>66.7</v>
      </c>
      <c r="I7" s="8">
        <f>Inputs!H17</f>
        <v>81.900000000000006</v>
      </c>
    </row>
    <row r="8" spans="1:11" x14ac:dyDescent="0.2">
      <c r="C8" s="2" t="s">
        <v>34</v>
      </c>
      <c r="D8" s="9">
        <f>Inputs!C17-Inputs!C26</f>
        <v>19.5</v>
      </c>
      <c r="E8" s="10">
        <f>Inputs!D17-Inputs!D26</f>
        <v>33.300000000000011</v>
      </c>
      <c r="F8" s="10">
        <f>Inputs!E17-Inputs!E26</f>
        <v>55.7</v>
      </c>
      <c r="G8" s="10">
        <f>Inputs!F17-Inputs!F26</f>
        <v>-0.39999999999999147</v>
      </c>
      <c r="H8" s="10">
        <f>Inputs!G17-Inputs!G26</f>
        <v>-5</v>
      </c>
      <c r="I8" s="11">
        <f>Inputs!H17-Inputs!H26</f>
        <v>1.6000000000000085</v>
      </c>
    </row>
    <row r="9" spans="1:11" x14ac:dyDescent="0.2">
      <c r="C9" t="s">
        <v>9</v>
      </c>
      <c r="D9" s="6">
        <f>D7-D8</f>
        <v>76.5</v>
      </c>
      <c r="E9" s="7">
        <f t="shared" ref="E9:I9" si="0">E7-E8</f>
        <v>80.099999999999994</v>
      </c>
      <c r="F9" s="7">
        <f t="shared" si="0"/>
        <v>74.3</v>
      </c>
      <c r="G9" s="7">
        <f t="shared" si="0"/>
        <v>122.6</v>
      </c>
      <c r="H9" s="7">
        <f t="shared" si="0"/>
        <v>71.7</v>
      </c>
      <c r="I9" s="8">
        <f t="shared" si="0"/>
        <v>80.3</v>
      </c>
    </row>
    <row r="10" spans="1:11" x14ac:dyDescent="0.2">
      <c r="D10" s="6"/>
      <c r="E10" s="7"/>
      <c r="F10" s="7"/>
      <c r="G10" s="7"/>
      <c r="H10" s="7"/>
      <c r="I10" s="8"/>
    </row>
    <row r="11" spans="1:11" x14ac:dyDescent="0.2">
      <c r="C11" s="42" t="s">
        <v>32</v>
      </c>
      <c r="D11" s="6">
        <f>Inputs!C14</f>
        <v>-86.800000000000011</v>
      </c>
      <c r="E11" s="7">
        <f>Inputs!D14</f>
        <v>-99.2</v>
      </c>
      <c r="F11" s="7">
        <f>Inputs!E14</f>
        <v>-109.39999999999999</v>
      </c>
      <c r="G11" s="7">
        <f>Inputs!F14</f>
        <v>-121</v>
      </c>
      <c r="H11" s="7">
        <f>Inputs!G14</f>
        <v>-143</v>
      </c>
      <c r="I11" s="8">
        <f>Inputs!H14</f>
        <v>-146.80000000000001</v>
      </c>
    </row>
    <row r="12" spans="1:11" x14ac:dyDescent="0.2">
      <c r="A12" s="31"/>
      <c r="C12" s="42" t="s">
        <v>33</v>
      </c>
      <c r="D12" s="9">
        <f>Inputs!C14*Inputs!C20</f>
        <v>-32.23183651997666</v>
      </c>
      <c r="E12" s="10">
        <f>Inputs!D14*Inputs!D20</f>
        <v>-36.73498177828283</v>
      </c>
      <c r="F12" s="10">
        <f>Inputs!E14*Inputs!E20</f>
        <v>-41.257868933306305</v>
      </c>
      <c r="G12" s="10">
        <f>Inputs!F14*Inputs!F20</f>
        <v>-36.947857398092431</v>
      </c>
      <c r="H12" s="10">
        <f>Inputs!G14*Inputs!G20</f>
        <v>-22.252836985329786</v>
      </c>
      <c r="I12" s="11">
        <f>Inputs!H14*Inputs!H20</f>
        <v>-24.914354394181167</v>
      </c>
    </row>
    <row r="13" spans="1:11" x14ac:dyDescent="0.2">
      <c r="D13" s="6"/>
      <c r="E13" s="7"/>
      <c r="F13" s="7"/>
      <c r="G13" s="7"/>
      <c r="H13" s="7"/>
      <c r="I13" s="8"/>
    </row>
    <row r="14" spans="1:11" x14ac:dyDescent="0.2">
      <c r="C14" t="s">
        <v>10</v>
      </c>
      <c r="D14" s="9">
        <f t="shared" ref="D14:I14" si="1">D9-D12</f>
        <v>108.73183651997667</v>
      </c>
      <c r="E14" s="10">
        <f t="shared" si="1"/>
        <v>116.83498177828282</v>
      </c>
      <c r="F14" s="10">
        <f t="shared" si="1"/>
        <v>115.55786893330631</v>
      </c>
      <c r="G14" s="10">
        <f t="shared" si="1"/>
        <v>159.54785739809242</v>
      </c>
      <c r="H14" s="10">
        <f t="shared" si="1"/>
        <v>93.952836985329782</v>
      </c>
      <c r="I14" s="11">
        <f t="shared" si="1"/>
        <v>105.21435439418116</v>
      </c>
      <c r="K14" s="32"/>
    </row>
    <row r="15" spans="1:11" x14ac:dyDescent="0.2">
      <c r="D15" s="12"/>
      <c r="E15" s="13"/>
      <c r="F15" s="13"/>
      <c r="G15" s="13"/>
      <c r="H15" s="13"/>
      <c r="I15" s="14"/>
    </row>
    <row r="16" spans="1:11" x14ac:dyDescent="0.2">
      <c r="C16" t="s">
        <v>11</v>
      </c>
      <c r="D16" s="9">
        <f>Inputs!C8-Inputs!C10-Inputs!C11</f>
        <v>345.32699999999988</v>
      </c>
      <c r="E16" s="10">
        <f>Inputs!D8-Inputs!D10-Inputs!D11</f>
        <v>405.42800000000017</v>
      </c>
      <c r="F16" s="10">
        <f>Inputs!E8-Inputs!E10-Inputs!E11</f>
        <v>454.10999999999956</v>
      </c>
      <c r="G16" s="10">
        <f>Inputs!F8-Inputs!F10-Inputs!F11</f>
        <v>521.1909999999998</v>
      </c>
      <c r="H16" s="10">
        <f>Inputs!G8-Inputs!G10-Inputs!G11</f>
        <v>571.62400000000025</v>
      </c>
      <c r="I16" s="11">
        <f>Inputs!H8-Inputs!H10-Inputs!H11</f>
        <v>629.36999999999989</v>
      </c>
      <c r="K16" s="32"/>
    </row>
    <row r="17" spans="3:11" x14ac:dyDescent="0.2">
      <c r="D17" s="3"/>
      <c r="E17" s="4"/>
      <c r="F17" s="4"/>
      <c r="G17" s="4"/>
      <c r="H17" s="4"/>
      <c r="I17" s="5"/>
    </row>
    <row r="18" spans="3:11" x14ac:dyDescent="0.2">
      <c r="C18" t="s">
        <v>12</v>
      </c>
      <c r="D18" s="28">
        <f t="shared" ref="D18:I18" si="2">D14/D16</f>
        <v>0.3148663050383454</v>
      </c>
      <c r="E18" s="29">
        <f t="shared" si="2"/>
        <v>0.2881768939942056</v>
      </c>
      <c r="F18" s="29">
        <f t="shared" si="2"/>
        <v>0.25447109496224796</v>
      </c>
      <c r="G18" s="29">
        <f>G14/G16</f>
        <v>0.30612166633363291</v>
      </c>
      <c r="H18" s="29">
        <f t="shared" si="2"/>
        <v>0.16436125317574093</v>
      </c>
      <c r="I18" s="30">
        <f t="shared" si="2"/>
        <v>0.16717408582261814</v>
      </c>
      <c r="K18" s="33"/>
    </row>
    <row r="19" spans="3:11" x14ac:dyDescent="0.2">
      <c r="C19" s="42" t="s">
        <v>51</v>
      </c>
      <c r="I19" s="33">
        <f>(E14+F14+G14+H14+I14)/(E16+F16+G16+H16+I16)</f>
        <v>0.22895868359587473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Inputs</vt:lpstr>
      <vt:lpstr>Tutorial 6</vt:lpstr>
      <vt:lpstr>Cash Tax Rate</vt:lpstr>
      <vt:lpstr>'Cash Tax Rate'!Print_Area</vt:lpstr>
      <vt:lpstr>Inputs!Print_Area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Hiler</dc:creator>
  <cp:lastModifiedBy>Michael</cp:lastModifiedBy>
  <cp:lastPrinted>2001-07-30T22:41:08Z</cp:lastPrinted>
  <dcterms:created xsi:type="dcterms:W3CDTF">2001-07-23T03:36:17Z</dcterms:created>
  <dcterms:modified xsi:type="dcterms:W3CDTF">2021-07-17T16:12:02Z</dcterms:modified>
</cp:coreProperties>
</file>